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<sst xmlns="http://schemas.openxmlformats.org/spreadsheetml/2006/main" count="101" uniqueCount="81">
  <si>
    <t>2023年市级“菜篮子”产品生产能力建设项目第一批拟补助对象</t>
  </si>
  <si>
    <t>单位：亩、元</t>
  </si>
  <si>
    <t>序号</t>
  </si>
  <si>
    <t>县区</t>
  </si>
  <si>
    <t>申报主体名称</t>
  </si>
  <si>
    <t>基地地点
（乡镇、村）</t>
  </si>
  <si>
    <t>验收情况</t>
  </si>
  <si>
    <t>拟补助金额</t>
  </si>
  <si>
    <t>总面积</t>
  </si>
  <si>
    <t>其中：露地</t>
  </si>
  <si>
    <t>旧建钢架大棚</t>
  </si>
  <si>
    <t>新建钢架大棚</t>
  </si>
  <si>
    <t>共建业主名称</t>
  </si>
  <si>
    <t>备   注</t>
  </si>
  <si>
    <t>露地</t>
  </si>
  <si>
    <t>新建大棚</t>
  </si>
  <si>
    <t>合计</t>
  </si>
  <si>
    <t>巴州区</t>
  </si>
  <si>
    <t>巴中市巴州玉堂街道办事处桥炉村股份经济联合社</t>
  </si>
  <si>
    <t>玉堂桥炉村、登高社区</t>
  </si>
  <si>
    <t>伽玲蔬菜种植专业合作社（新建36亩大棚）、昊霖家庭农场、久嘉汉鼎科技有限公司、农梦家庭农场、森蔓家庭农场、蔬新园家庭农场</t>
  </si>
  <si>
    <t>设施连片程度高，蔬菜长势好</t>
  </si>
  <si>
    <t>巴中市巴州区康润种养殖专业合作社</t>
  </si>
  <si>
    <t>玉堂寨子包村</t>
  </si>
  <si>
    <t>无</t>
  </si>
  <si>
    <t>露地主要有两块连片区域</t>
  </si>
  <si>
    <t>巴中市巴州区富康种植专业合作社</t>
  </si>
  <si>
    <t>枣林镇枣林村</t>
  </si>
  <si>
    <t>连片坡地，标准化程度不高</t>
  </si>
  <si>
    <t>巴中市巴州区谷水坝果蔬种植专业合作社</t>
  </si>
  <si>
    <t>三江镇三江口社区</t>
  </si>
  <si>
    <t>连片程度和标准化程度较高</t>
  </si>
  <si>
    <t>巴中市巴州区曾口镇花开天下家庭农场</t>
  </si>
  <si>
    <t>曾口镇书台村</t>
  </si>
  <si>
    <t>连片程度和标准化程度高，蔬菜长势好</t>
  </si>
  <si>
    <t>巴州区水宁寺镇服容种养殖场</t>
  </si>
  <si>
    <t>水宁寺镇香炉村</t>
  </si>
  <si>
    <t>小计</t>
  </si>
  <si>
    <t>恩阳区</t>
  </si>
  <si>
    <t>巴中市恩阳区尹家镇华杨农业专业合作社</t>
  </si>
  <si>
    <t>尹家镇元岭村</t>
  </si>
  <si>
    <t>连片程度较好，拟新建大棚还未完成。扣除水果玉米10亩，实际补助55亩</t>
  </si>
  <si>
    <t>巴中市恩阳区上八庙镇季台村股份经济合作联合社</t>
  </si>
  <si>
    <t>上八庙季台村、窑垭村、文星村、玉皇观村等</t>
  </si>
  <si>
    <t>集中连片，基地遍布7个村</t>
  </si>
  <si>
    <t>巴中市骡动家庭农场</t>
  </si>
  <si>
    <t>关公镇骡动村</t>
  </si>
  <si>
    <t>连片程度良好</t>
  </si>
  <si>
    <t>巴中市恩阳区安居家庭农场</t>
  </si>
  <si>
    <t>下八庙安居村</t>
  </si>
  <si>
    <t>巴中市恩阳区下八庙镇明丽家庭农场、巴中市恩阳区下八庙镇魏天旭家庭农场</t>
  </si>
  <si>
    <t>标准化程度高，三个业主的基地因地形限制未连片。基地种植部分芦笋，未纳入补助</t>
  </si>
  <si>
    <t>巴中精彩农业有限公司</t>
  </si>
  <si>
    <t>九镇彭家梁村</t>
  </si>
  <si>
    <t>集中连片</t>
  </si>
  <si>
    <t>恩阳区好兄弟种植专业合作社</t>
  </si>
  <si>
    <t>茶坝镇章怀村</t>
  </si>
  <si>
    <t>巴中市恩阳区绿之农家庭农场</t>
  </si>
  <si>
    <t>明阳镇合治寨村</t>
  </si>
  <si>
    <t>巴中市恩阳区蜀园蔬菜种植家庭农场</t>
  </si>
  <si>
    <t>露地面积不足50亩，不予补助</t>
  </si>
  <si>
    <t>巴中市恩阳区玉山镇联盟村经济联合社</t>
  </si>
  <si>
    <t>玉山镇联盟村</t>
  </si>
  <si>
    <t>自有基地177亩，带动233亩，扣除水果玉米套作南瓜60多亩，实际补助345亩</t>
  </si>
  <si>
    <t>巴中市恩阳区领雁养殖专业合作社</t>
  </si>
  <si>
    <t>雪山镇土庙村</t>
  </si>
  <si>
    <t>连片程度较好</t>
  </si>
  <si>
    <t>巴中市恩阳区山水涧种养殖专业合作社</t>
  </si>
  <si>
    <t>登科街道办事处红岩社区</t>
  </si>
  <si>
    <t>扣除9亩大棚种植的水果玉米，实际补助206亩</t>
  </si>
  <si>
    <t>四川兴新合农业科技有限公司</t>
  </si>
  <si>
    <t>群乐镇新河社区</t>
  </si>
  <si>
    <t>连片较好，四行辣椒套一行玉米，视为净作</t>
  </si>
  <si>
    <t>四川汉麦源农业科技有限公司</t>
  </si>
  <si>
    <t>茶坝镇金银村</t>
  </si>
  <si>
    <t>巴中市恩阳区东山村尔林种养殖专业合作社</t>
  </si>
  <si>
    <t>两个基地未连片，相隔一公里以上。且尔林较分散，不补助。按汉麦源415亩补助</t>
  </si>
  <si>
    <t>下八庙镇乐丰社区</t>
  </si>
  <si>
    <t>巴中经开区奇章街道办事处郑家山村股份经济联合社</t>
  </si>
  <si>
    <t>奇章街道郑家山村</t>
  </si>
  <si>
    <t>实测240亩，按申报面积226.32亩补助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</si>
</sst>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44" formatCode="_ &quot;￥&quot;* #,##0.00_ ;_ &quot;￥&quot;* \-#,##0.00_ ;_ &quot;￥&quot;* &quot;-&quot;??_ ;_ @_ "/>
  </numFmts>
  <fonts count="26">
    <font>
      <sz val="11"/>
      <color rgb="FF000000"/>
      <name val="宋体"/>
      <charset val="134"/>
    </font>
    <font>
      <sz val="11"/>
      <name val="宋体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5" fillId="32" borderId="8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pane ySplit="4" topLeftCell="A5" activePane="bottomLeft" state="frozen"/>
      <selection/>
      <selection pane="bottomLeft" activeCell="J23" sqref="J23"/>
    </sheetView>
  </sheetViews>
  <sheetFormatPr defaultColWidth="9" defaultRowHeight="14.25"/>
  <cols>
    <col min="1" max="1" width="4.375" customWidth="1"/>
    <col min="2" max="2" width="6.25" customWidth="1"/>
    <col min="3" max="3" width="15.5" customWidth="1"/>
    <col min="4" max="4" width="16.125" customWidth="1"/>
    <col min="5" max="5" width="8.375" customWidth="1"/>
    <col min="6" max="6" width="11.375" customWidth="1"/>
    <col min="7" max="8" width="7.375" customWidth="1"/>
    <col min="9" max="9" width="19" customWidth="1"/>
    <col min="10" max="10" width="18.375" style="3" customWidth="1"/>
    <col min="11" max="11" width="9.5" customWidth="1"/>
    <col min="12" max="12" width="9.375"/>
    <col min="13" max="13" width="9.375" customWidth="1"/>
  </cols>
  <sheetData>
    <row r="1" ht="49.5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0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7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 t="s">
        <v>7</v>
      </c>
      <c r="L3" s="7"/>
      <c r="M3" s="7"/>
      <c r="N3" s="11"/>
    </row>
    <row r="4" ht="57" customHeight="1" spans="1:14">
      <c r="A4" s="8"/>
      <c r="B4" s="8"/>
      <c r="C4" s="8"/>
      <c r="D4" s="8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12" t="s">
        <v>13</v>
      </c>
      <c r="K4" s="8" t="s">
        <v>14</v>
      </c>
      <c r="L4" s="8" t="s">
        <v>15</v>
      </c>
      <c r="M4" s="8" t="s">
        <v>16</v>
      </c>
      <c r="N4" s="11"/>
    </row>
    <row r="5" ht="108" customHeight="1" spans="1:13">
      <c r="A5" s="9">
        <v>1</v>
      </c>
      <c r="B5" s="9" t="s">
        <v>17</v>
      </c>
      <c r="C5" s="9" t="s">
        <v>18</v>
      </c>
      <c r="D5" s="9" t="s">
        <v>19</v>
      </c>
      <c r="E5" s="9">
        <v>638.99</v>
      </c>
      <c r="F5" s="9">
        <v>530.29</v>
      </c>
      <c r="G5" s="9">
        <v>73</v>
      </c>
      <c r="H5" s="9">
        <v>35.7</v>
      </c>
      <c r="I5" s="9" t="s">
        <v>20</v>
      </c>
      <c r="J5" s="13" t="s">
        <v>21</v>
      </c>
      <c r="K5" s="14">
        <f>(F5+G5)*400</f>
        <v>241316</v>
      </c>
      <c r="L5" s="14">
        <f t="shared" ref="L5:L10" si="0">H5*3000</f>
        <v>107100</v>
      </c>
      <c r="M5" s="14">
        <f t="shared" ref="M5:M10" si="1">K5+L5</f>
        <v>348416</v>
      </c>
    </row>
    <row r="6" ht="63" customHeight="1" spans="1:13">
      <c r="A6" s="9">
        <v>2</v>
      </c>
      <c r="B6" s="9"/>
      <c r="C6" s="9" t="s">
        <v>22</v>
      </c>
      <c r="D6" s="9" t="s">
        <v>23</v>
      </c>
      <c r="E6" s="9">
        <v>117.34</v>
      </c>
      <c r="F6" s="9">
        <v>65.34</v>
      </c>
      <c r="G6" s="9">
        <v>52</v>
      </c>
      <c r="H6" s="9">
        <v>0</v>
      </c>
      <c r="I6" s="9" t="s">
        <v>24</v>
      </c>
      <c r="J6" s="15" t="s">
        <v>25</v>
      </c>
      <c r="K6" s="14">
        <f>(F6+G6)*250</f>
        <v>29335</v>
      </c>
      <c r="L6" s="14">
        <f t="shared" si="0"/>
        <v>0</v>
      </c>
      <c r="M6" s="14">
        <f t="shared" si="1"/>
        <v>29335</v>
      </c>
    </row>
    <row r="7" ht="71.25" customHeight="1" spans="1:13">
      <c r="A7" s="9">
        <v>3</v>
      </c>
      <c r="B7" s="9"/>
      <c r="C7" s="9" t="s">
        <v>26</v>
      </c>
      <c r="D7" s="9" t="s">
        <v>27</v>
      </c>
      <c r="E7" s="9">
        <v>200</v>
      </c>
      <c r="F7" s="9">
        <v>200</v>
      </c>
      <c r="G7" s="9">
        <v>0</v>
      </c>
      <c r="H7" s="9">
        <v>0</v>
      </c>
      <c r="I7" s="9" t="s">
        <v>24</v>
      </c>
      <c r="J7" s="13" t="s">
        <v>28</v>
      </c>
      <c r="K7" s="14">
        <f>(F7+G7)*250</f>
        <v>50000</v>
      </c>
      <c r="L7" s="14">
        <f t="shared" si="0"/>
        <v>0</v>
      </c>
      <c r="M7" s="14">
        <f t="shared" si="1"/>
        <v>50000</v>
      </c>
    </row>
    <row r="8" ht="71.25" customHeight="1" spans="1:13">
      <c r="A8" s="9">
        <v>4</v>
      </c>
      <c r="B8" s="9"/>
      <c r="C8" s="9" t="s">
        <v>29</v>
      </c>
      <c r="D8" s="9" t="s">
        <v>30</v>
      </c>
      <c r="E8" s="9">
        <v>320</v>
      </c>
      <c r="F8" s="9">
        <v>320</v>
      </c>
      <c r="G8" s="9">
        <v>0</v>
      </c>
      <c r="H8" s="9">
        <v>0</v>
      </c>
      <c r="I8" s="9" t="s">
        <v>24</v>
      </c>
      <c r="J8" s="13" t="s">
        <v>31</v>
      </c>
      <c r="K8" s="14">
        <f>(F8+G8)*250</f>
        <v>80000</v>
      </c>
      <c r="L8" s="14">
        <f t="shared" si="0"/>
        <v>0</v>
      </c>
      <c r="M8" s="14">
        <f t="shared" si="1"/>
        <v>80000</v>
      </c>
    </row>
    <row r="9" ht="71.25" customHeight="1" spans="1:13">
      <c r="A9" s="9">
        <v>5</v>
      </c>
      <c r="B9" s="9"/>
      <c r="C9" s="9" t="s">
        <v>32</v>
      </c>
      <c r="D9" s="9" t="s">
        <v>33</v>
      </c>
      <c r="E9" s="9">
        <v>223.45</v>
      </c>
      <c r="F9" s="9">
        <v>170</v>
      </c>
      <c r="G9" s="9">
        <v>24</v>
      </c>
      <c r="H9" s="9">
        <v>29.45</v>
      </c>
      <c r="I9" s="9" t="s">
        <v>24</v>
      </c>
      <c r="J9" s="13" t="s">
        <v>34</v>
      </c>
      <c r="K9" s="14">
        <f>(F9+G9)*250</f>
        <v>48500</v>
      </c>
      <c r="L9" s="14">
        <f t="shared" si="0"/>
        <v>88350</v>
      </c>
      <c r="M9" s="14">
        <f t="shared" si="1"/>
        <v>136850</v>
      </c>
    </row>
    <row r="10" ht="71.25" customHeight="1" spans="1:13">
      <c r="A10" s="9">
        <v>6</v>
      </c>
      <c r="B10" s="9"/>
      <c r="C10" s="9" t="s">
        <v>35</v>
      </c>
      <c r="D10" s="9" t="s">
        <v>36</v>
      </c>
      <c r="E10" s="9">
        <v>141.36</v>
      </c>
      <c r="F10" s="9">
        <v>73.36</v>
      </c>
      <c r="G10" s="9">
        <v>0</v>
      </c>
      <c r="H10" s="9">
        <v>68</v>
      </c>
      <c r="I10" s="9" t="s">
        <v>24</v>
      </c>
      <c r="J10" s="13"/>
      <c r="K10" s="14">
        <f>(F10+G10)*250</f>
        <v>18340</v>
      </c>
      <c r="L10" s="14">
        <f t="shared" si="0"/>
        <v>204000</v>
      </c>
      <c r="M10" s="14">
        <f t="shared" si="1"/>
        <v>222340</v>
      </c>
    </row>
    <row r="11" ht="23" customHeight="1" spans="1:13">
      <c r="A11" s="9"/>
      <c r="B11" s="9" t="s">
        <v>37</v>
      </c>
      <c r="C11" s="9"/>
      <c r="D11" s="9"/>
      <c r="E11" s="9">
        <f>SUM(E5:E10)</f>
        <v>1641.14</v>
      </c>
      <c r="F11" s="9">
        <f>SUM(F5:F10)</f>
        <v>1358.99</v>
      </c>
      <c r="G11" s="9">
        <f>SUM(G5:G10)</f>
        <v>149</v>
      </c>
      <c r="H11" s="9">
        <f>SUM(H5:H10)</f>
        <v>133.15</v>
      </c>
      <c r="I11" s="9"/>
      <c r="J11" s="13"/>
      <c r="K11" s="14">
        <f>SUM(K5:K10)</f>
        <v>467491</v>
      </c>
      <c r="L11" s="14">
        <f>SUM(L5:L10)</f>
        <v>399450</v>
      </c>
      <c r="M11" s="14">
        <f>M5+M6+M7+M8+M9+M10</f>
        <v>866941</v>
      </c>
    </row>
    <row r="12" ht="62" customHeight="1" spans="1:13">
      <c r="A12" s="9">
        <v>7</v>
      </c>
      <c r="B12" s="9" t="s">
        <v>38</v>
      </c>
      <c r="C12" s="9" t="s">
        <v>39</v>
      </c>
      <c r="D12" s="9" t="s">
        <v>40</v>
      </c>
      <c r="E12" s="9">
        <f>SUM(F12:H12)</f>
        <v>65</v>
      </c>
      <c r="F12" s="9">
        <v>0</v>
      </c>
      <c r="G12" s="9">
        <v>65</v>
      </c>
      <c r="H12" s="9">
        <v>0</v>
      </c>
      <c r="I12" s="9" t="s">
        <v>24</v>
      </c>
      <c r="J12" s="13" t="s">
        <v>41</v>
      </c>
      <c r="K12" s="14">
        <f>55*250</f>
        <v>13750</v>
      </c>
      <c r="L12" s="14">
        <f>H12*3000</f>
        <v>0</v>
      </c>
      <c r="M12" s="14">
        <f>K12+L12</f>
        <v>13750</v>
      </c>
    </row>
    <row r="13" ht="71.25" customHeight="1" spans="1:13">
      <c r="A13" s="9">
        <v>8</v>
      </c>
      <c r="B13" s="9"/>
      <c r="C13" s="9" t="s">
        <v>42</v>
      </c>
      <c r="D13" s="9" t="s">
        <v>43</v>
      </c>
      <c r="E13" s="9">
        <v>811</v>
      </c>
      <c r="F13" s="9">
        <v>811</v>
      </c>
      <c r="G13" s="9">
        <v>0</v>
      </c>
      <c r="H13" s="9">
        <v>0</v>
      </c>
      <c r="I13" s="9" t="s">
        <v>24</v>
      </c>
      <c r="J13" s="13" t="s">
        <v>44</v>
      </c>
      <c r="K13" s="14">
        <f>(F13+G13)*500</f>
        <v>405500</v>
      </c>
      <c r="L13" s="14">
        <f t="shared" ref="L13:L22" si="2">H13*3000</f>
        <v>0</v>
      </c>
      <c r="M13" s="14">
        <f t="shared" ref="M13:M22" si="3">K13+L13</f>
        <v>405500</v>
      </c>
    </row>
    <row r="14" ht="42.75" customHeight="1" spans="1:13">
      <c r="A14" s="9">
        <v>9</v>
      </c>
      <c r="B14" s="9"/>
      <c r="C14" s="9" t="s">
        <v>45</v>
      </c>
      <c r="D14" s="9" t="s">
        <v>46</v>
      </c>
      <c r="E14" s="9">
        <v>350</v>
      </c>
      <c r="F14" s="9">
        <v>350</v>
      </c>
      <c r="G14" s="9">
        <v>0</v>
      </c>
      <c r="H14" s="9">
        <v>0</v>
      </c>
      <c r="I14" s="9" t="s">
        <v>24</v>
      </c>
      <c r="J14" s="13" t="s">
        <v>47</v>
      </c>
      <c r="K14" s="14">
        <f>(F14+G14)*250</f>
        <v>87500</v>
      </c>
      <c r="L14" s="14">
        <f t="shared" si="2"/>
        <v>0</v>
      </c>
      <c r="M14" s="14">
        <f t="shared" si="3"/>
        <v>87500</v>
      </c>
    </row>
    <row r="15" ht="85.5" customHeight="1" spans="1:13">
      <c r="A15" s="9">
        <v>10</v>
      </c>
      <c r="B15" s="9"/>
      <c r="C15" s="9" t="s">
        <v>48</v>
      </c>
      <c r="D15" s="9" t="s">
        <v>49</v>
      </c>
      <c r="E15" s="9">
        <f>SUM(F15:H15)</f>
        <v>134.89</v>
      </c>
      <c r="F15" s="9">
        <v>0</v>
      </c>
      <c r="G15" s="9">
        <v>118.89</v>
      </c>
      <c r="H15" s="9">
        <v>16</v>
      </c>
      <c r="I15" s="9" t="s">
        <v>50</v>
      </c>
      <c r="J15" s="15" t="s">
        <v>51</v>
      </c>
      <c r="K15" s="14">
        <f>(F15+G15)*250</f>
        <v>29722.5</v>
      </c>
      <c r="L15" s="14">
        <f t="shared" si="2"/>
        <v>48000</v>
      </c>
      <c r="M15" s="14">
        <f t="shared" si="3"/>
        <v>77722.5</v>
      </c>
    </row>
    <row r="16" ht="37.5" customHeight="1" spans="1:13">
      <c r="A16" s="9">
        <v>11</v>
      </c>
      <c r="B16" s="9"/>
      <c r="C16" s="9" t="s">
        <v>52</v>
      </c>
      <c r="D16" s="9" t="s">
        <v>53</v>
      </c>
      <c r="E16" s="9">
        <f>SUM(F16:H16)</f>
        <v>553.33</v>
      </c>
      <c r="F16" s="9">
        <v>553.33</v>
      </c>
      <c r="G16" s="9">
        <v>0</v>
      </c>
      <c r="H16" s="9">
        <v>0</v>
      </c>
      <c r="I16" s="9" t="s">
        <v>24</v>
      </c>
      <c r="J16" s="13" t="s">
        <v>54</v>
      </c>
      <c r="K16" s="14">
        <f>(F16+G16)*350</f>
        <v>193665.5</v>
      </c>
      <c r="L16" s="14">
        <f t="shared" si="2"/>
        <v>0</v>
      </c>
      <c r="M16" s="14">
        <f t="shared" si="3"/>
        <v>193665.5</v>
      </c>
    </row>
    <row r="17" ht="50.25" customHeight="1" spans="1:13">
      <c r="A17" s="9">
        <v>12</v>
      </c>
      <c r="B17" s="9"/>
      <c r="C17" s="9" t="s">
        <v>55</v>
      </c>
      <c r="D17" s="9" t="s">
        <v>56</v>
      </c>
      <c r="E17" s="9">
        <f>SUM(F17:H17)</f>
        <v>444.6</v>
      </c>
      <c r="F17" s="9">
        <v>444.6</v>
      </c>
      <c r="G17" s="9">
        <v>0</v>
      </c>
      <c r="H17" s="9">
        <v>0</v>
      </c>
      <c r="I17" s="9" t="s">
        <v>24</v>
      </c>
      <c r="J17" s="15" t="s">
        <v>54</v>
      </c>
      <c r="K17" s="14">
        <f>(F17+G17)*300</f>
        <v>133380</v>
      </c>
      <c r="L17" s="14">
        <f t="shared" si="2"/>
        <v>0</v>
      </c>
      <c r="M17" s="14">
        <f t="shared" si="3"/>
        <v>133380</v>
      </c>
    </row>
    <row r="18" s="1" customFormat="1" ht="58.5" customHeight="1" spans="1:13">
      <c r="A18" s="9">
        <v>13</v>
      </c>
      <c r="B18" s="10"/>
      <c r="C18" s="10" t="s">
        <v>57</v>
      </c>
      <c r="D18" s="10" t="s">
        <v>58</v>
      </c>
      <c r="E18" s="10">
        <f>SUM(F18:H18)</f>
        <v>109</v>
      </c>
      <c r="F18" s="10">
        <v>39</v>
      </c>
      <c r="G18" s="10">
        <v>70</v>
      </c>
      <c r="H18" s="10">
        <v>0</v>
      </c>
      <c r="I18" s="10" t="s">
        <v>59</v>
      </c>
      <c r="J18" s="16" t="s">
        <v>60</v>
      </c>
      <c r="K18" s="14">
        <f>(G18)*250</f>
        <v>17500</v>
      </c>
      <c r="L18" s="14">
        <f t="shared" si="2"/>
        <v>0</v>
      </c>
      <c r="M18" s="14">
        <f t="shared" si="3"/>
        <v>17500</v>
      </c>
    </row>
    <row r="19" ht="64" customHeight="1" spans="1:13">
      <c r="A19" s="9">
        <v>14</v>
      </c>
      <c r="B19" s="9"/>
      <c r="C19" s="9" t="s">
        <v>61</v>
      </c>
      <c r="D19" s="9" t="s">
        <v>62</v>
      </c>
      <c r="E19" s="9">
        <v>410</v>
      </c>
      <c r="F19" s="9">
        <v>410</v>
      </c>
      <c r="G19" s="9">
        <v>0</v>
      </c>
      <c r="H19" s="9">
        <v>0</v>
      </c>
      <c r="I19" s="9" t="s">
        <v>24</v>
      </c>
      <c r="J19" s="13" t="s">
        <v>63</v>
      </c>
      <c r="K19" s="14">
        <f>345*250</f>
        <v>86250</v>
      </c>
      <c r="L19" s="14">
        <f t="shared" si="2"/>
        <v>0</v>
      </c>
      <c r="M19" s="14">
        <f t="shared" si="3"/>
        <v>86250</v>
      </c>
    </row>
    <row r="20" ht="47.25" customHeight="1" spans="1:13">
      <c r="A20" s="9">
        <v>15</v>
      </c>
      <c r="B20" s="9"/>
      <c r="C20" s="9" t="s">
        <v>64</v>
      </c>
      <c r="D20" s="9" t="s">
        <v>65</v>
      </c>
      <c r="E20" s="9">
        <f>SUM(F20:H20)</f>
        <v>500</v>
      </c>
      <c r="F20" s="9">
        <v>500</v>
      </c>
      <c r="G20" s="9">
        <v>0</v>
      </c>
      <c r="H20" s="9">
        <v>0</v>
      </c>
      <c r="I20" s="9" t="s">
        <v>24</v>
      </c>
      <c r="J20" s="13" t="s">
        <v>66</v>
      </c>
      <c r="K20" s="14">
        <f>(F20+G20)*350</f>
        <v>175000</v>
      </c>
      <c r="L20" s="14">
        <f t="shared" si="2"/>
        <v>0</v>
      </c>
      <c r="M20" s="14">
        <f t="shared" si="3"/>
        <v>175000</v>
      </c>
    </row>
    <row r="21" ht="57" customHeight="1" spans="1:13">
      <c r="A21" s="9">
        <v>16</v>
      </c>
      <c r="B21" s="9"/>
      <c r="C21" s="9" t="s">
        <v>67</v>
      </c>
      <c r="D21" s="9" t="s">
        <v>68</v>
      </c>
      <c r="E21" s="9">
        <f>SUM(F21:H21)</f>
        <v>215</v>
      </c>
      <c r="F21" s="9">
        <v>130</v>
      </c>
      <c r="G21" s="9">
        <v>85</v>
      </c>
      <c r="H21" s="9">
        <v>0</v>
      </c>
      <c r="I21" s="9" t="s">
        <v>24</v>
      </c>
      <c r="J21" s="13" t="s">
        <v>69</v>
      </c>
      <c r="K21" s="14">
        <f>206*250</f>
        <v>51500</v>
      </c>
      <c r="L21" s="14">
        <f t="shared" si="2"/>
        <v>0</v>
      </c>
      <c r="M21" s="14">
        <f t="shared" si="3"/>
        <v>51500</v>
      </c>
    </row>
    <row r="22" ht="71.25" customHeight="1" spans="1:13">
      <c r="A22" s="9">
        <v>17</v>
      </c>
      <c r="B22" s="9"/>
      <c r="C22" s="9" t="s">
        <v>70</v>
      </c>
      <c r="D22" s="9" t="s">
        <v>71</v>
      </c>
      <c r="E22" s="9">
        <f>SUM(F22:H22)</f>
        <v>235.9</v>
      </c>
      <c r="F22" s="9">
        <v>235.9</v>
      </c>
      <c r="G22" s="9">
        <v>0</v>
      </c>
      <c r="H22" s="9">
        <v>0</v>
      </c>
      <c r="I22" s="9" t="s">
        <v>24</v>
      </c>
      <c r="J22" s="13" t="s">
        <v>72</v>
      </c>
      <c r="K22" s="14">
        <f>(F22+G22)*250</f>
        <v>58975</v>
      </c>
      <c r="L22" s="14">
        <f t="shared" si="2"/>
        <v>0</v>
      </c>
      <c r="M22" s="14">
        <f t="shared" si="3"/>
        <v>58975</v>
      </c>
    </row>
    <row r="23" s="2" customFormat="1" ht="74.25" customHeight="1" spans="1:13">
      <c r="A23" s="9">
        <v>18</v>
      </c>
      <c r="B23" s="9"/>
      <c r="C23" s="9" t="s">
        <v>73</v>
      </c>
      <c r="D23" s="9" t="s">
        <v>74</v>
      </c>
      <c r="E23" s="9">
        <f>SUM(F23:H23)</f>
        <v>593.15</v>
      </c>
      <c r="F23" s="9">
        <v>543.15</v>
      </c>
      <c r="G23" s="9">
        <v>30</v>
      </c>
      <c r="H23" s="9">
        <v>20</v>
      </c>
      <c r="I23" s="17" t="s">
        <v>75</v>
      </c>
      <c r="J23" s="13" t="s">
        <v>76</v>
      </c>
      <c r="K23" s="14">
        <f>415*300</f>
        <v>124500</v>
      </c>
      <c r="L23" s="14">
        <v>0</v>
      </c>
      <c r="M23" s="14">
        <f>K23</f>
        <v>124500</v>
      </c>
    </row>
    <row r="24" ht="48.75" customHeight="1" spans="1:13">
      <c r="A24" s="9">
        <v>19</v>
      </c>
      <c r="B24" s="9"/>
      <c r="C24" s="9"/>
      <c r="D24" s="9" t="s">
        <v>77</v>
      </c>
      <c r="E24" s="9">
        <f>SUM(F24:H24)</f>
        <v>617</v>
      </c>
      <c r="F24" s="9">
        <v>617</v>
      </c>
      <c r="G24" s="9">
        <v>0</v>
      </c>
      <c r="H24" s="9">
        <v>0</v>
      </c>
      <c r="I24" s="9" t="s">
        <v>24</v>
      </c>
      <c r="J24" s="13" t="s">
        <v>54</v>
      </c>
      <c r="K24" s="14">
        <f>(F24+G24)*400</f>
        <v>246800</v>
      </c>
      <c r="L24" s="14">
        <f>H24*3000</f>
        <v>0</v>
      </c>
      <c r="M24" s="14">
        <f>K24+L24</f>
        <v>246800</v>
      </c>
    </row>
    <row r="25" ht="21.75" customHeight="1" spans="1:14">
      <c r="A25" s="9"/>
      <c r="B25" s="9" t="s">
        <v>37</v>
      </c>
      <c r="C25" s="9"/>
      <c r="D25" s="9"/>
      <c r="E25" s="9">
        <f>SUM(E12:E24)</f>
        <v>5038.87</v>
      </c>
      <c r="F25" s="9">
        <f>SUM(F12:F24)</f>
        <v>4633.98</v>
      </c>
      <c r="G25" s="9">
        <f>SUM(G12:G24)</f>
        <v>368.89</v>
      </c>
      <c r="H25" s="9">
        <f>SUM(H12:H24)</f>
        <v>36</v>
      </c>
      <c r="I25" s="9"/>
      <c r="J25" s="13"/>
      <c r="K25" s="14">
        <f>SUM(K12:K24)</f>
        <v>1624043</v>
      </c>
      <c r="L25" s="14">
        <f>SUM(L12:L24)</f>
        <v>48000</v>
      </c>
      <c r="M25" s="14">
        <f>SUM(M12,M13,M14,M15,M16,M17,M18,M19,M20,M21,M22,M23,M24)</f>
        <v>1672043</v>
      </c>
      <c r="N25" s="19"/>
    </row>
    <row r="26" ht="72.75" customHeight="1" spans="1:13">
      <c r="A26" s="9">
        <v>20</v>
      </c>
      <c r="B26" s="9"/>
      <c r="C26" s="9" t="s">
        <v>78</v>
      </c>
      <c r="D26" s="9" t="s">
        <v>79</v>
      </c>
      <c r="E26" s="9">
        <v>240</v>
      </c>
      <c r="F26" s="9">
        <v>240</v>
      </c>
      <c r="G26" s="9">
        <v>0</v>
      </c>
      <c r="H26" s="9">
        <v>0</v>
      </c>
      <c r="I26" s="9" t="s">
        <v>24</v>
      </c>
      <c r="J26" s="13" t="s">
        <v>80</v>
      </c>
      <c r="K26" s="14">
        <f>226.32*250</f>
        <v>56580</v>
      </c>
      <c r="L26" s="14">
        <v>0</v>
      </c>
      <c r="M26" s="14">
        <f>SUM(K26:L26)</f>
        <v>56580</v>
      </c>
    </row>
    <row r="27" ht="21.75" customHeight="1" spans="1:13">
      <c r="A27" s="9"/>
      <c r="B27" s="9" t="s">
        <v>37</v>
      </c>
      <c r="C27" s="9"/>
      <c r="D27" s="9"/>
      <c r="E27" s="9">
        <f>SUM(E26:E26)</f>
        <v>240</v>
      </c>
      <c r="F27" s="9">
        <f>SUM(F26:F26)</f>
        <v>240</v>
      </c>
      <c r="G27" s="9">
        <f>SUM(G26:G26)</f>
        <v>0</v>
      </c>
      <c r="H27" s="9">
        <f>SUM(H26:H26)</f>
        <v>0</v>
      </c>
      <c r="I27" s="9"/>
      <c r="J27" s="13"/>
      <c r="K27" s="14">
        <f>SUM(K26:K26)</f>
        <v>56580</v>
      </c>
      <c r="L27" s="14">
        <f>SUM(L26:L26)</f>
        <v>0</v>
      </c>
      <c r="M27" s="14">
        <f>SUM(K27:L27)</f>
        <v>56580</v>
      </c>
    </row>
    <row r="28" ht="21.75" customHeight="1" spans="1:13">
      <c r="A28" s="9" t="s">
        <v>16</v>
      </c>
      <c r="B28" s="9"/>
      <c r="C28" s="9"/>
      <c r="D28" s="9"/>
      <c r="E28" s="9">
        <f>SUM(E11,E25,E27)</f>
        <v>6920.01</v>
      </c>
      <c r="F28" s="9">
        <f>SUM(F11,F25,F27)</f>
        <v>6232.97</v>
      </c>
      <c r="G28" s="9">
        <f>SUM(G11,G25,G27)</f>
        <v>517.89</v>
      </c>
      <c r="H28" s="9">
        <f>SUM(H11,H25,H27)</f>
        <v>169.15</v>
      </c>
      <c r="I28" s="9"/>
      <c r="J28" s="13"/>
      <c r="K28" s="14">
        <f>SUM(K11,K25,K27)</f>
        <v>2148114</v>
      </c>
      <c r="L28" s="14">
        <f>SUM(L11,L25,L27)</f>
        <v>447450</v>
      </c>
      <c r="M28" s="14">
        <f>SUM(M11,M25,M27,)</f>
        <v>2595564</v>
      </c>
    </row>
    <row r="29" ht="12.75" customHeight="1" spans="1:10">
      <c r="A29" s="11"/>
      <c r="B29" s="11"/>
      <c r="C29" s="11"/>
      <c r="D29" s="11"/>
      <c r="E29" s="11"/>
      <c r="F29" s="11"/>
      <c r="G29" s="11"/>
      <c r="H29" s="11"/>
      <c r="I29" s="11"/>
      <c r="J29" s="18"/>
    </row>
    <row r="30" ht="12.75" customHeight="1" spans="1:10">
      <c r="A30" s="11"/>
      <c r="B30" s="11"/>
      <c r="C30" s="11"/>
      <c r="D30" s="11"/>
      <c r="E30" s="11"/>
      <c r="F30" s="11"/>
      <c r="G30" s="11"/>
      <c r="H30" s="11"/>
      <c r="I30" s="11"/>
      <c r="J30" s="18"/>
    </row>
    <row r="31" ht="12.75" customHeight="1" spans="1:10">
      <c r="A31" s="11"/>
      <c r="B31" s="11"/>
      <c r="C31" s="11"/>
      <c r="D31" s="11"/>
      <c r="E31" s="11"/>
      <c r="F31" s="11"/>
      <c r="G31" s="11"/>
      <c r="H31" s="11"/>
      <c r="I31" s="11"/>
      <c r="J31" s="18"/>
    </row>
  </sheetData>
  <sheetProtection password="CC7B" sheet="1" objects="1"/>
  <mergeCells count="15">
    <mergeCell ref="A1:M1"/>
    <mergeCell ref="A2:M2"/>
    <mergeCell ref="E3:J3"/>
    <mergeCell ref="K3:M3"/>
    <mergeCell ref="B11:D11"/>
    <mergeCell ref="B25:D25"/>
    <mergeCell ref="B27:D27"/>
    <mergeCell ref="A28:D28"/>
    <mergeCell ref="A3:A4"/>
    <mergeCell ref="B3:B4"/>
    <mergeCell ref="B5:B10"/>
    <mergeCell ref="B12:B24"/>
    <mergeCell ref="C3:C4"/>
    <mergeCell ref="C23:C24"/>
    <mergeCell ref="D3:D4"/>
  </mergeCells>
  <printOptions horizontalCentered="1"/>
  <pageMargins left="0.236081607698456" right="0.118040803849228" top="0.983904759714923" bottom="0.590203972313348" header="0.511741544318011" footer="0.511741544318011"/>
  <pageSetup paperSize="9" scale="80" pageOrder="overThenDown" orientation="landscape"/>
  <headerFooter/>
  <ignoredErrors>
    <ignoredError sqref="L11:M11 M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dcterms:created xsi:type="dcterms:W3CDTF">2023-06-08T09:52:00Z</dcterms:created>
  <cp:lastPrinted>2023-08-25T14:35:00Z</cp:lastPrinted>
  <dcterms:modified xsi:type="dcterms:W3CDTF">2023-09-18T16:59:11Z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780EC13EF29E110D32A7076505F12C14</vt:lpwstr>
  </property>
  <property fmtid="{D5CDD505-2E9C-101B-9397-08002B2CF9AE}" pid="3" name="KSOProductBuildVer">
    <vt:lpwstr>2052-11.8.2.1121</vt:lpwstr>
  </property>
</Properties>
</file>