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7B" lockStructure="1"/>
  <bookViews>
    <workbookView windowWidth="28800" windowHeight="1252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<sst xmlns="http://schemas.openxmlformats.org/spreadsheetml/2006/main" count="88" uniqueCount="69">
  <si>
    <t>2023年市级“菜篮子”项目第二茬蔬菜基地建设拟补助对象</t>
  </si>
  <si>
    <t>序号</t>
  </si>
  <si>
    <t>县（区）</t>
  </si>
  <si>
    <t>申报主体</t>
  </si>
  <si>
    <t>基地地点</t>
  </si>
  <si>
    <t>验收情况（亩）</t>
  </si>
  <si>
    <t>拟补助金额（元）</t>
  </si>
  <si>
    <t>总面积</t>
  </si>
  <si>
    <t>其中：露地</t>
  </si>
  <si>
    <t>旧建钢架大棚</t>
  </si>
  <si>
    <t>新建钢架大棚</t>
  </si>
  <si>
    <t>共建业主名称</t>
  </si>
  <si>
    <t>露地及旧建大棚</t>
  </si>
  <si>
    <t>新建大棚</t>
  </si>
  <si>
    <t>合计</t>
  </si>
  <si>
    <t>巴州区</t>
  </si>
  <si>
    <t>巴中市巴州玉堂街道办事处桥炉村股份经济联合社</t>
  </si>
  <si>
    <t>玉堂桥炉村、登高社区</t>
  </si>
  <si>
    <t>巴中市巴州区伽玲蔬菜种植专业合作社、巴州区昊霖家庭农场、巴中市巴州区蔬新园家庭农场、巴中市巴州区农梦家庭农场、巴州区森蔓家庭农场</t>
  </si>
  <si>
    <t>巴中市巴州区康润种养殖专业合作社</t>
  </si>
  <si>
    <t>玉堂寨子包村二社</t>
  </si>
  <si>
    <t>无</t>
  </si>
  <si>
    <t>巴中市巴州区晓松家庭农场</t>
  </si>
  <si>
    <t>玉堂街道何家坪村</t>
  </si>
  <si>
    <t>巴州区春德登种养殖专业合作社</t>
  </si>
  <si>
    <t>枣林镇清溪沟村</t>
  </si>
  <si>
    <t>巴中市巴州区富康种植专业合作社</t>
  </si>
  <si>
    <t>枣林镇枣林村</t>
  </si>
  <si>
    <t>巴中市巴州区谷水坝蔬菜种植专业合作社</t>
  </si>
  <si>
    <t>三江镇三江口社区</t>
  </si>
  <si>
    <t>巴州区水宁寺镇服容种养殖场</t>
  </si>
  <si>
    <t>水宁寺镇香炉村</t>
  </si>
  <si>
    <t>巴州区曾口镇花开天下家庭农场</t>
  </si>
  <si>
    <t>曾口镇书台村</t>
  </si>
  <si>
    <t>巴中市巴州区羊凤乡金禾家庭农场</t>
  </si>
  <si>
    <t>鼎山镇首市村</t>
  </si>
  <si>
    <t>巴中市巴州区琪琪家庭农场</t>
  </si>
  <si>
    <t>巴中市秦巴田园农业发展有限公司</t>
  </si>
  <si>
    <t>三江镇龙门村</t>
  </si>
  <si>
    <t>凤头山十里农场</t>
  </si>
  <si>
    <t>江北街道凤头山村</t>
  </si>
  <si>
    <t>巴中市巴州区富垚蔬菜种植专业合作社</t>
  </si>
  <si>
    <t>清江镇昆山村</t>
  </si>
  <si>
    <t>小计</t>
  </si>
  <si>
    <t>恩阳区</t>
  </si>
  <si>
    <t>四川汉麦源农业科技有限公司</t>
  </si>
  <si>
    <t>茶坝镇金银村</t>
  </si>
  <si>
    <t>巴中市恩阳区东山村尔林种养殖专业合作社</t>
  </si>
  <si>
    <t>下八庙镇乐丰社区</t>
  </si>
  <si>
    <t>巴中市恩阳区新合源果蔬专业合作社</t>
  </si>
  <si>
    <t>群乐镇新河社区</t>
  </si>
  <si>
    <t>巴中市恩阳区山水涧种养殖专业合作社</t>
  </si>
  <si>
    <t>登科街道办事处红岩社区</t>
  </si>
  <si>
    <t>巴中市恩阳区下八庙镇岳王村股份经济合作联合社</t>
  </si>
  <si>
    <t>下八庙镇岳王村</t>
  </si>
  <si>
    <t>巴中市恩阳区领雁养殖专业合作社</t>
  </si>
  <si>
    <t>雪山镇土庙村</t>
  </si>
  <si>
    <t>巴中市恩阳区玉山镇联盟村经济联合社</t>
  </si>
  <si>
    <t>玉山镇联盟村、黄柏村等</t>
  </si>
  <si>
    <t>巴中市恩阳区绿之农家庭农场</t>
  </si>
  <si>
    <t>明阳镇合治寨村</t>
  </si>
  <si>
    <t>巴中市恩阳区蜀园蔬菜种植家庭农场</t>
  </si>
  <si>
    <t>巴中市恩阳区安居家庭农场</t>
  </si>
  <si>
    <t>下八庙镇安居村</t>
  </si>
  <si>
    <t>巴中市恩阳区下八庙镇明丽家庭农场、巴中市恩阳区下八庙镇魏天旭家庭农场、恩阳区伟鑫种养殖专业合作社</t>
  </si>
  <si>
    <t>巴中市恩阳区关公镇骡动山村股份经济合作联合社</t>
  </si>
  <si>
    <t>关公镇骡动山村</t>
  </si>
  <si>
    <t>恩阳区尹家镇华杨农业专业合作社</t>
  </si>
  <si>
    <t>尹家镇元岭村二组</t>
  </si>
</sst>
</file>

<file path=xl/styles.xml><?xml version="1.0" encoding="utf-8"?>
<styleSheet xmlns="http://schemas.openxmlformats.org/spreadsheetml/2006/main">
  <numFmts count="4"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177" formatCode="_ \¥* #,##0_ ;_ \¥* \-#,##0_ ;_ \¥* &quot;-&quot;_ ;_ @_ "/>
  </numFmts>
  <fonts count="23"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7030A0"/>
      <name val="宋体"/>
      <charset val="134"/>
    </font>
    <font>
      <sz val="11"/>
      <color rgb="FFFF0000"/>
      <name val="宋体"/>
      <charset val="134"/>
    </font>
    <font>
      <sz val="22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b/>
      <sz val="11"/>
      <color rgb="FF44546A"/>
      <name val="宋体"/>
      <charset val="134"/>
    </font>
    <font>
      <sz val="11"/>
      <color rgb="FF006100"/>
      <name val="宋体"/>
      <charset val="134"/>
    </font>
    <font>
      <sz val="11"/>
      <color rgb="FFFFFFFF"/>
      <name val="宋体"/>
      <charset val="134"/>
    </font>
    <font>
      <b/>
      <sz val="11"/>
      <color rgb="FFFA7D00"/>
      <name val="宋体"/>
      <charset val="134"/>
    </font>
    <font>
      <b/>
      <sz val="13"/>
      <color rgb="FF44546A"/>
      <name val="宋体"/>
      <charset val="134"/>
    </font>
    <font>
      <i/>
      <sz val="11"/>
      <color rgb="FF7F7F7F"/>
      <name val="宋体"/>
      <charset val="134"/>
    </font>
    <font>
      <u/>
      <sz val="11"/>
      <color rgb="FF0000FF"/>
      <name val="宋体"/>
      <charset val="134"/>
    </font>
    <font>
      <sz val="11"/>
      <color rgb="FFFA7D00"/>
      <name val="宋体"/>
      <charset val="134"/>
    </font>
    <font>
      <b/>
      <sz val="15"/>
      <color rgb="FF44546A"/>
      <name val="宋体"/>
      <charset val="134"/>
    </font>
    <font>
      <b/>
      <sz val="18"/>
      <color rgb="FF44546A"/>
      <name val="宋体"/>
      <charset val="134"/>
    </font>
    <font>
      <u/>
      <sz val="11"/>
      <color rgb="FF800080"/>
      <name val="宋体"/>
      <charset val="134"/>
    </font>
    <font>
      <sz val="11"/>
      <color rgb="FF3F3F76"/>
      <name val="宋体"/>
      <charset val="134"/>
    </font>
    <font>
      <b/>
      <sz val="11"/>
      <color rgb="FFFFFFFF"/>
      <name val="宋体"/>
      <charset val="134"/>
    </font>
    <font>
      <b/>
      <sz val="11"/>
      <color rgb="FF3F3F3F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5B9BD5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Protection="0">
      <alignment vertical="center"/>
    </xf>
    <xf numFmtId="0" fontId="0" fillId="11" borderId="0" applyProtection="0">
      <alignment vertical="center"/>
    </xf>
    <xf numFmtId="0" fontId="0" fillId="18" borderId="0" applyProtection="0">
      <alignment vertical="center"/>
    </xf>
    <xf numFmtId="0" fontId="11" fillId="20" borderId="0" applyProtection="0">
      <alignment vertical="center"/>
    </xf>
    <xf numFmtId="0" fontId="0" fillId="14" borderId="0" applyProtection="0">
      <alignment vertical="center"/>
    </xf>
    <xf numFmtId="0" fontId="0" fillId="19" borderId="0" applyProtection="0">
      <alignment vertical="center"/>
    </xf>
    <xf numFmtId="0" fontId="11" fillId="15" borderId="0" applyProtection="0">
      <alignment vertical="center"/>
    </xf>
    <xf numFmtId="0" fontId="0" fillId="17" borderId="0" applyProtection="0">
      <alignment vertical="center"/>
    </xf>
    <xf numFmtId="0" fontId="9" fillId="0" borderId="11" applyProtection="0">
      <alignment vertical="center"/>
    </xf>
    <xf numFmtId="0" fontId="14" fillId="0" borderId="0" applyProtection="0">
      <alignment vertical="center"/>
    </xf>
    <xf numFmtId="0" fontId="5" fillId="0" borderId="10" applyProtection="0">
      <alignment vertical="center"/>
    </xf>
    <xf numFmtId="9" fontId="0" fillId="0" borderId="0" applyProtection="0"/>
    <xf numFmtId="43" fontId="0" fillId="0" borderId="0" applyProtection="0"/>
    <xf numFmtId="0" fontId="13" fillId="0" borderId="9" applyProtection="0">
      <alignment vertical="center"/>
    </xf>
    <xf numFmtId="177" fontId="0" fillId="0" borderId="0" applyProtection="0"/>
    <xf numFmtId="0" fontId="11" fillId="10" borderId="0" applyProtection="0">
      <alignment vertical="center"/>
    </xf>
    <xf numFmtId="0" fontId="3" fillId="0" borderId="0" applyProtection="0">
      <alignment vertical="center"/>
    </xf>
    <xf numFmtId="0" fontId="0" fillId="23" borderId="0" applyProtection="0">
      <alignment vertical="center"/>
    </xf>
    <xf numFmtId="0" fontId="11" fillId="24" borderId="0" applyProtection="0">
      <alignment vertical="center"/>
    </xf>
    <xf numFmtId="0" fontId="17" fillId="0" borderId="9" applyProtection="0">
      <alignment vertical="center"/>
    </xf>
    <xf numFmtId="0" fontId="15" fillId="0" borderId="0" applyProtection="0">
      <alignment vertical="center"/>
    </xf>
    <xf numFmtId="0" fontId="0" fillId="25" borderId="0" applyProtection="0">
      <alignment vertical="center"/>
    </xf>
    <xf numFmtId="176" fontId="0" fillId="0" borderId="0" applyProtection="0"/>
    <xf numFmtId="0" fontId="0" fillId="26" borderId="0" applyProtection="0">
      <alignment vertical="center"/>
    </xf>
    <xf numFmtId="0" fontId="12" fillId="12" borderId="8" applyProtection="0">
      <alignment vertical="center"/>
    </xf>
    <xf numFmtId="0" fontId="19" fillId="0" borderId="0" applyProtection="0">
      <alignment vertical="center"/>
    </xf>
    <xf numFmtId="41" fontId="0" fillId="0" borderId="0" applyProtection="0"/>
    <xf numFmtId="0" fontId="11" fillId="27" borderId="0" applyProtection="0">
      <alignment vertical="center"/>
    </xf>
    <xf numFmtId="0" fontId="0" fillId="16" borderId="0" applyProtection="0">
      <alignment vertical="center"/>
    </xf>
    <xf numFmtId="0" fontId="11" fillId="28" borderId="0" applyProtection="0">
      <alignment vertical="center"/>
    </xf>
    <xf numFmtId="0" fontId="20" fillId="30" borderId="8" applyProtection="0">
      <alignment vertical="center"/>
    </xf>
    <xf numFmtId="0" fontId="22" fillId="12" borderId="14" applyProtection="0">
      <alignment vertical="center"/>
    </xf>
    <xf numFmtId="0" fontId="21" fillId="29" borderId="13" applyProtection="0">
      <alignment vertical="center"/>
    </xf>
    <xf numFmtId="0" fontId="16" fillId="0" borderId="12" applyProtection="0">
      <alignment vertical="center"/>
    </xf>
    <xf numFmtId="0" fontId="11" fillId="32" borderId="0" applyProtection="0">
      <alignment vertical="center"/>
    </xf>
    <xf numFmtId="0" fontId="11" fillId="22" borderId="0" applyProtection="0">
      <alignment vertical="center"/>
    </xf>
    <xf numFmtId="0" fontId="0" fillId="9" borderId="7" applyProtection="0">
      <alignment vertical="center"/>
    </xf>
    <xf numFmtId="0" fontId="18" fillId="0" borderId="0" applyProtection="0">
      <alignment vertical="center"/>
    </xf>
    <xf numFmtId="0" fontId="10" fillId="7" borderId="0" applyProtection="0">
      <alignment vertical="center"/>
    </xf>
    <xf numFmtId="0" fontId="9" fillId="0" borderId="0" applyProtection="0">
      <alignment vertical="center"/>
    </xf>
    <xf numFmtId="0" fontId="11" fillId="21" borderId="0" applyProtection="0">
      <alignment vertical="center"/>
    </xf>
    <xf numFmtId="0" fontId="8" fillId="6" borderId="0" applyProtection="0">
      <alignment vertical="center"/>
    </xf>
    <xf numFmtId="0" fontId="0" fillId="5" borderId="0" applyProtection="0">
      <alignment vertical="center"/>
    </xf>
    <xf numFmtId="0" fontId="7" fillId="4" borderId="0" applyProtection="0">
      <alignment vertical="center"/>
    </xf>
    <xf numFmtId="0" fontId="11" fillId="8" borderId="0" applyProtection="0">
      <alignment vertical="center"/>
    </xf>
    <xf numFmtId="0" fontId="0" fillId="3" borderId="0" applyProtection="0">
      <alignment vertical="center"/>
    </xf>
    <xf numFmtId="0" fontId="11" fillId="31" borderId="0" applyProtection="0">
      <alignment vertical="center"/>
    </xf>
    <xf numFmtId="0" fontId="0" fillId="13" borderId="0" applyProtection="0">
      <alignment vertical="center"/>
    </xf>
    <xf numFmtId="0" fontId="11" fillId="29" borderId="0" applyProtection="0">
      <alignment vertical="center"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workbookViewId="0">
      <pane ySplit="3" topLeftCell="A22" activePane="bottomLeft" state="frozen"/>
      <selection/>
      <selection pane="bottomLeft" activeCell="A19" sqref="A19"/>
    </sheetView>
  </sheetViews>
  <sheetFormatPr defaultColWidth="9" defaultRowHeight="14.25"/>
  <cols>
    <col min="1" max="1" width="4.875" style="4" customWidth="1"/>
    <col min="2" max="2" width="8.5" style="4" customWidth="1"/>
    <col min="3" max="3" width="13.5" style="4" customWidth="1"/>
    <col min="4" max="4" width="10.875" style="4" customWidth="1"/>
    <col min="5" max="5" width="9.125" style="4" customWidth="1"/>
    <col min="6" max="6" width="8.375" style="4" customWidth="1"/>
    <col min="7" max="7" width="8" style="4" customWidth="1"/>
    <col min="8" max="8" width="7.375" style="4" customWidth="1"/>
    <col min="9" max="9" width="17" style="4" customWidth="1"/>
    <col min="10" max="10" width="9.75" style="4" customWidth="1"/>
    <col min="11" max="11" width="7.625" style="4" customWidth="1"/>
    <col min="12" max="12" width="10" style="4" customWidth="1"/>
  </cols>
  <sheetData>
    <row r="1" ht="5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4.9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23" t="s">
        <v>6</v>
      </c>
      <c r="K2" s="23"/>
      <c r="L2" s="23"/>
    </row>
    <row r="3" ht="60.75" customHeight="1" spans="1:12">
      <c r="A3" s="6"/>
      <c r="B3" s="6"/>
      <c r="C3" s="6"/>
      <c r="D3" s="6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23" t="s">
        <v>14</v>
      </c>
    </row>
    <row r="4" ht="127" customHeight="1" spans="1:12">
      <c r="A4" s="6">
        <v>1</v>
      </c>
      <c r="B4" s="7" t="s">
        <v>15</v>
      </c>
      <c r="C4" s="7" t="s">
        <v>16</v>
      </c>
      <c r="D4" s="7" t="s">
        <v>17</v>
      </c>
      <c r="E4" s="21">
        <v>284.29</v>
      </c>
      <c r="F4" s="21">
        <v>158.29</v>
      </c>
      <c r="G4" s="21">
        <v>109</v>
      </c>
      <c r="H4" s="21">
        <v>0</v>
      </c>
      <c r="I4" s="7" t="s">
        <v>18</v>
      </c>
      <c r="J4" s="21">
        <f>275.29*250</f>
        <v>68822.5</v>
      </c>
      <c r="K4" s="21">
        <f t="shared" ref="K4:K12" si="0">H4*3000</f>
        <v>0</v>
      </c>
      <c r="L4" s="21">
        <f t="shared" ref="L4:L9" si="1">SUM(J4:K4)</f>
        <v>68822.5</v>
      </c>
    </row>
    <row r="5" ht="63" customHeight="1" spans="1:12">
      <c r="A5" s="6">
        <v>2</v>
      </c>
      <c r="B5" s="7"/>
      <c r="C5" s="7" t="s">
        <v>19</v>
      </c>
      <c r="D5" s="7" t="s">
        <v>20</v>
      </c>
      <c r="E5" s="21">
        <v>52</v>
      </c>
      <c r="F5" s="21">
        <v>0</v>
      </c>
      <c r="G5" s="21">
        <v>52</v>
      </c>
      <c r="H5" s="21">
        <v>0</v>
      </c>
      <c r="I5" s="7" t="s">
        <v>21</v>
      </c>
      <c r="J5" s="21">
        <f>(F5+G5)*250</f>
        <v>13000</v>
      </c>
      <c r="K5" s="21">
        <f t="shared" si="0"/>
        <v>0</v>
      </c>
      <c r="L5" s="21">
        <f t="shared" si="1"/>
        <v>13000</v>
      </c>
    </row>
    <row r="6" ht="48" customHeight="1" spans="1:12">
      <c r="A6" s="6">
        <v>3</v>
      </c>
      <c r="B6" s="7"/>
      <c r="C6" s="7" t="s">
        <v>22</v>
      </c>
      <c r="D6" s="7" t="s">
        <v>23</v>
      </c>
      <c r="E6" s="21">
        <v>50</v>
      </c>
      <c r="F6" s="21">
        <v>15</v>
      </c>
      <c r="G6" s="21">
        <v>50</v>
      </c>
      <c r="H6" s="21">
        <v>0</v>
      </c>
      <c r="I6" s="7" t="s">
        <v>21</v>
      </c>
      <c r="J6" s="21">
        <f>(G6)*250</f>
        <v>12500</v>
      </c>
      <c r="K6" s="21">
        <f t="shared" si="0"/>
        <v>0</v>
      </c>
      <c r="L6" s="21">
        <f t="shared" si="1"/>
        <v>12500</v>
      </c>
    </row>
    <row r="7" ht="57" customHeight="1" spans="1:12">
      <c r="A7" s="6">
        <v>4</v>
      </c>
      <c r="B7" s="7"/>
      <c r="C7" s="7" t="s">
        <v>24</v>
      </c>
      <c r="D7" s="7" t="s">
        <v>25</v>
      </c>
      <c r="E7" s="21">
        <v>385</v>
      </c>
      <c r="F7" s="21">
        <v>385</v>
      </c>
      <c r="G7" s="21">
        <v>0</v>
      </c>
      <c r="H7" s="21">
        <v>0</v>
      </c>
      <c r="I7" s="7" t="s">
        <v>21</v>
      </c>
      <c r="J7" s="21">
        <f>(F7+G7)*250</f>
        <v>96250</v>
      </c>
      <c r="K7" s="21">
        <f t="shared" si="0"/>
        <v>0</v>
      </c>
      <c r="L7" s="21">
        <f t="shared" si="1"/>
        <v>96250</v>
      </c>
    </row>
    <row r="8" ht="57" customHeight="1" spans="1:12">
      <c r="A8" s="6">
        <v>5</v>
      </c>
      <c r="B8" s="7"/>
      <c r="C8" s="7" t="s">
        <v>26</v>
      </c>
      <c r="D8" s="7" t="s">
        <v>27</v>
      </c>
      <c r="E8" s="21">
        <v>200</v>
      </c>
      <c r="F8" s="21">
        <v>200</v>
      </c>
      <c r="G8" s="21">
        <v>0</v>
      </c>
      <c r="H8" s="21">
        <v>0</v>
      </c>
      <c r="I8" s="7" t="s">
        <v>21</v>
      </c>
      <c r="J8" s="21">
        <f>(F8+G8)*250</f>
        <v>50000</v>
      </c>
      <c r="K8" s="21">
        <f t="shared" si="0"/>
        <v>0</v>
      </c>
      <c r="L8" s="21">
        <f t="shared" si="1"/>
        <v>50000</v>
      </c>
    </row>
    <row r="9" ht="71.25" customHeight="1" spans="1:12">
      <c r="A9" s="6">
        <v>6</v>
      </c>
      <c r="B9" s="7"/>
      <c r="C9" s="7" t="s">
        <v>28</v>
      </c>
      <c r="D9" s="7" t="s">
        <v>29</v>
      </c>
      <c r="E9" s="21">
        <v>300</v>
      </c>
      <c r="F9" s="21">
        <v>300</v>
      </c>
      <c r="G9" s="21">
        <v>0</v>
      </c>
      <c r="H9" s="21">
        <v>0</v>
      </c>
      <c r="I9" s="7" t="s">
        <v>21</v>
      </c>
      <c r="J9" s="21">
        <f>(F9+G9)*250</f>
        <v>75000</v>
      </c>
      <c r="K9" s="21">
        <f t="shared" si="0"/>
        <v>0</v>
      </c>
      <c r="L9" s="21">
        <f t="shared" si="1"/>
        <v>75000</v>
      </c>
    </row>
    <row r="10" ht="71.25" customHeight="1" spans="1:12">
      <c r="A10" s="6">
        <v>7</v>
      </c>
      <c r="B10" s="7"/>
      <c r="C10" s="7" t="s">
        <v>30</v>
      </c>
      <c r="D10" s="7" t="s">
        <v>31</v>
      </c>
      <c r="E10" s="21">
        <v>121</v>
      </c>
      <c r="F10" s="21">
        <v>53</v>
      </c>
      <c r="G10" s="21">
        <v>68</v>
      </c>
      <c r="H10" s="21">
        <v>0</v>
      </c>
      <c r="I10" s="7" t="s">
        <v>21</v>
      </c>
      <c r="J10" s="21">
        <f>(F10+G10)*250</f>
        <v>30250</v>
      </c>
      <c r="K10" s="21">
        <f t="shared" si="0"/>
        <v>0</v>
      </c>
      <c r="L10" s="21">
        <f t="shared" ref="L10:L15" si="2">SUM(J10:K10)</f>
        <v>30250</v>
      </c>
    </row>
    <row r="11" ht="69.75" customHeight="1" spans="1:12">
      <c r="A11" s="6">
        <v>8</v>
      </c>
      <c r="B11" s="7"/>
      <c r="C11" s="7" t="s">
        <v>32</v>
      </c>
      <c r="D11" s="7" t="s">
        <v>33</v>
      </c>
      <c r="E11" s="21">
        <v>224</v>
      </c>
      <c r="F11" s="21">
        <v>143.13</v>
      </c>
      <c r="G11" s="21">
        <v>54</v>
      </c>
      <c r="H11" s="21">
        <v>26.87</v>
      </c>
      <c r="I11" s="19" t="s">
        <v>21</v>
      </c>
      <c r="J11" s="21">
        <f>250*184</f>
        <v>46000</v>
      </c>
      <c r="K11" s="21">
        <f t="shared" si="0"/>
        <v>80610</v>
      </c>
      <c r="L11" s="21">
        <f t="shared" si="2"/>
        <v>126610</v>
      </c>
    </row>
    <row r="12" ht="57" customHeight="1" spans="1:13">
      <c r="A12" s="6">
        <v>9</v>
      </c>
      <c r="B12" s="7"/>
      <c r="C12" s="7" t="s">
        <v>34</v>
      </c>
      <c r="D12" s="7" t="s">
        <v>35</v>
      </c>
      <c r="E12" s="21">
        <v>219.35</v>
      </c>
      <c r="F12" s="21">
        <v>219.35</v>
      </c>
      <c r="G12" s="21">
        <v>0</v>
      </c>
      <c r="H12" s="21">
        <v>0</v>
      </c>
      <c r="I12" s="7" t="s">
        <v>36</v>
      </c>
      <c r="J12" s="21">
        <f>(F12+G12)*250</f>
        <v>54837.5</v>
      </c>
      <c r="K12" s="21">
        <f t="shared" si="0"/>
        <v>0</v>
      </c>
      <c r="L12" s="24">
        <f t="shared" si="2"/>
        <v>54837.5</v>
      </c>
      <c r="M12" s="4"/>
    </row>
    <row r="13" s="1" customFormat="1" ht="61.5" customHeight="1" spans="1:12">
      <c r="A13" s="6">
        <v>10</v>
      </c>
      <c r="B13" s="8"/>
      <c r="C13" s="8" t="s">
        <v>37</v>
      </c>
      <c r="D13" s="8" t="s">
        <v>38</v>
      </c>
      <c r="E13" s="22">
        <v>935.5</v>
      </c>
      <c r="F13" s="22">
        <v>935.5</v>
      </c>
      <c r="G13" s="22">
        <v>0</v>
      </c>
      <c r="H13" s="22">
        <v>0</v>
      </c>
      <c r="I13" s="8" t="s">
        <v>21</v>
      </c>
      <c r="J13" s="22">
        <f>460*300</f>
        <v>138000</v>
      </c>
      <c r="K13" s="22">
        <v>0</v>
      </c>
      <c r="L13" s="22">
        <f t="shared" si="2"/>
        <v>138000</v>
      </c>
    </row>
    <row r="14" s="1" customFormat="1" ht="48" customHeight="1" spans="1:12">
      <c r="A14" s="6">
        <v>11</v>
      </c>
      <c r="B14" s="8"/>
      <c r="C14" s="8" t="s">
        <v>39</v>
      </c>
      <c r="D14" s="8" t="s">
        <v>40</v>
      </c>
      <c r="E14" s="22">
        <v>50.5</v>
      </c>
      <c r="F14" s="22">
        <v>0</v>
      </c>
      <c r="G14" s="22">
        <v>13</v>
      </c>
      <c r="H14" s="22">
        <v>37.5</v>
      </c>
      <c r="I14" s="8" t="s">
        <v>21</v>
      </c>
      <c r="J14" s="22">
        <f>G14*250</f>
        <v>3250</v>
      </c>
      <c r="K14" s="22">
        <f>H14*3000</f>
        <v>112500</v>
      </c>
      <c r="L14" s="22">
        <f t="shared" si="2"/>
        <v>115750</v>
      </c>
    </row>
    <row r="15" ht="77" customHeight="1" spans="1:12">
      <c r="A15" s="6">
        <v>12</v>
      </c>
      <c r="B15" s="7"/>
      <c r="C15" s="7" t="s">
        <v>41</v>
      </c>
      <c r="D15" s="7" t="s">
        <v>42</v>
      </c>
      <c r="E15" s="22">
        <v>200</v>
      </c>
      <c r="F15" s="22">
        <v>200</v>
      </c>
      <c r="G15" s="22">
        <v>0</v>
      </c>
      <c r="H15" s="22">
        <v>0</v>
      </c>
      <c r="I15" s="7" t="s">
        <v>21</v>
      </c>
      <c r="J15" s="21">
        <f>E15*250</f>
        <v>50000</v>
      </c>
      <c r="K15" s="21">
        <v>0</v>
      </c>
      <c r="L15" s="21">
        <f t="shared" si="2"/>
        <v>50000</v>
      </c>
    </row>
    <row r="16" ht="24" customHeight="1" spans="1:12">
      <c r="A16" s="9"/>
      <c r="B16" s="10" t="s">
        <v>43</v>
      </c>
      <c r="C16" s="11"/>
      <c r="D16" s="12"/>
      <c r="E16" s="21">
        <f>SUM(E4:E15)</f>
        <v>3021.64</v>
      </c>
      <c r="F16" s="21">
        <f>SUM(F4:F15)</f>
        <v>2609.27</v>
      </c>
      <c r="G16" s="21">
        <f>SUM(G4:G15)</f>
        <v>346</v>
      </c>
      <c r="H16" s="21">
        <f>SUM(H4:H15)</f>
        <v>64.37</v>
      </c>
      <c r="I16" s="19"/>
      <c r="J16" s="21">
        <f>SUM(J4:J15)</f>
        <v>637910</v>
      </c>
      <c r="K16" s="21">
        <f>SUM(K4:K15)</f>
        <v>193110</v>
      </c>
      <c r="L16" s="21">
        <f t="shared" ref="L16:L21" si="3">SUM(J16:K16)</f>
        <v>831020</v>
      </c>
    </row>
    <row r="17" s="2" customFormat="1" ht="63" customHeight="1" spans="1:12">
      <c r="A17" s="13">
        <v>13</v>
      </c>
      <c r="B17" s="8" t="s">
        <v>44</v>
      </c>
      <c r="C17" s="14" t="s">
        <v>45</v>
      </c>
      <c r="D17" s="14" t="s">
        <v>46</v>
      </c>
      <c r="E17" s="22">
        <v>546</v>
      </c>
      <c r="F17" s="22">
        <v>497</v>
      </c>
      <c r="G17" s="22">
        <v>49</v>
      </c>
      <c r="H17" s="22">
        <v>0</v>
      </c>
      <c r="I17" s="8" t="s">
        <v>47</v>
      </c>
      <c r="J17" s="22">
        <f>541*350</f>
        <v>189350</v>
      </c>
      <c r="K17" s="22">
        <f t="shared" ref="K17:K24" si="4">H17*3000</f>
        <v>0</v>
      </c>
      <c r="L17" s="22">
        <f t="shared" si="3"/>
        <v>189350</v>
      </c>
    </row>
    <row r="18" ht="48" customHeight="1" spans="1:12">
      <c r="A18" s="15"/>
      <c r="B18" s="8"/>
      <c r="C18" s="14"/>
      <c r="D18" s="14" t="s">
        <v>48</v>
      </c>
      <c r="E18" s="22">
        <v>617</v>
      </c>
      <c r="F18" s="22">
        <v>617</v>
      </c>
      <c r="G18" s="22">
        <v>0</v>
      </c>
      <c r="H18" s="22">
        <v>0</v>
      </c>
      <c r="I18" s="8" t="s">
        <v>21</v>
      </c>
      <c r="J18" s="22">
        <f>(F18+G18)*400</f>
        <v>246800</v>
      </c>
      <c r="K18" s="22">
        <f t="shared" si="4"/>
        <v>0</v>
      </c>
      <c r="L18" s="22">
        <f t="shared" si="3"/>
        <v>246800</v>
      </c>
    </row>
    <row r="19" ht="57" customHeight="1" spans="1:15">
      <c r="A19" s="8">
        <v>14</v>
      </c>
      <c r="B19" s="8"/>
      <c r="C19" s="14" t="s">
        <v>49</v>
      </c>
      <c r="D19" s="14" t="s">
        <v>50</v>
      </c>
      <c r="E19" s="22">
        <v>364.9</v>
      </c>
      <c r="F19" s="22">
        <v>334.9</v>
      </c>
      <c r="G19" s="22">
        <v>0</v>
      </c>
      <c r="H19" s="22">
        <v>30</v>
      </c>
      <c r="I19" s="8" t="s">
        <v>21</v>
      </c>
      <c r="J19" s="22">
        <f>(F19+G19)*250</f>
        <v>83725</v>
      </c>
      <c r="K19" s="21">
        <f t="shared" si="4"/>
        <v>90000</v>
      </c>
      <c r="L19" s="21">
        <f t="shared" si="3"/>
        <v>173725</v>
      </c>
      <c r="N19" s="4"/>
      <c r="O19" s="4"/>
    </row>
    <row r="20" ht="71.25" customHeight="1" spans="1:12">
      <c r="A20" s="6">
        <v>15</v>
      </c>
      <c r="B20" s="8"/>
      <c r="C20" s="14" t="s">
        <v>51</v>
      </c>
      <c r="D20" s="14" t="s">
        <v>52</v>
      </c>
      <c r="E20" s="22">
        <v>210</v>
      </c>
      <c r="F20" s="22">
        <v>125</v>
      </c>
      <c r="G20" s="22">
        <v>85</v>
      </c>
      <c r="H20" s="22">
        <v>0</v>
      </c>
      <c r="I20" s="8" t="s">
        <v>21</v>
      </c>
      <c r="J20" s="22">
        <f>(F20+G20)*250</f>
        <v>52500</v>
      </c>
      <c r="K20" s="21">
        <f t="shared" si="4"/>
        <v>0</v>
      </c>
      <c r="L20" s="21">
        <f t="shared" si="3"/>
        <v>52500</v>
      </c>
    </row>
    <row r="21" ht="85.5" customHeight="1" spans="1:12">
      <c r="A21" s="6">
        <v>16</v>
      </c>
      <c r="B21" s="8"/>
      <c r="C21" s="14" t="s">
        <v>53</v>
      </c>
      <c r="D21" s="14" t="s">
        <v>54</v>
      </c>
      <c r="E21" s="22">
        <v>517.64</v>
      </c>
      <c r="F21" s="22">
        <v>517.64</v>
      </c>
      <c r="G21" s="22">
        <v>0</v>
      </c>
      <c r="H21" s="22">
        <v>0</v>
      </c>
      <c r="I21" s="8" t="s">
        <v>21</v>
      </c>
      <c r="J21" s="22">
        <f>(F21+G21)*350</f>
        <v>181174</v>
      </c>
      <c r="K21" s="21">
        <f t="shared" si="4"/>
        <v>0</v>
      </c>
      <c r="L21" s="21">
        <f t="shared" si="3"/>
        <v>181174</v>
      </c>
    </row>
    <row r="22" ht="57" customHeight="1" spans="1:12">
      <c r="A22" s="6">
        <v>17</v>
      </c>
      <c r="B22" s="8"/>
      <c r="C22" s="14" t="s">
        <v>55</v>
      </c>
      <c r="D22" s="14" t="s">
        <v>56</v>
      </c>
      <c r="E22" s="22">
        <v>600</v>
      </c>
      <c r="F22" s="22">
        <v>600</v>
      </c>
      <c r="G22" s="22">
        <v>0</v>
      </c>
      <c r="H22" s="22">
        <v>0</v>
      </c>
      <c r="I22" s="8" t="s">
        <v>21</v>
      </c>
      <c r="J22" s="22">
        <f>(F22+G22)*400</f>
        <v>240000</v>
      </c>
      <c r="K22" s="21">
        <f t="shared" si="4"/>
        <v>0</v>
      </c>
      <c r="L22" s="21">
        <f>J22</f>
        <v>240000</v>
      </c>
    </row>
    <row r="23" ht="60" customHeight="1" spans="1:12">
      <c r="A23" s="6">
        <v>18</v>
      </c>
      <c r="B23" s="8"/>
      <c r="C23" s="14" t="s">
        <v>57</v>
      </c>
      <c r="D23" s="14" t="s">
        <v>58</v>
      </c>
      <c r="E23" s="22">
        <v>1339</v>
      </c>
      <c r="F23" s="22">
        <v>1339</v>
      </c>
      <c r="G23" s="22">
        <v>0</v>
      </c>
      <c r="H23" s="22">
        <v>0</v>
      </c>
      <c r="I23" s="8" t="s">
        <v>21</v>
      </c>
      <c r="J23" s="22">
        <f>1300*500</f>
        <v>650000</v>
      </c>
      <c r="K23" s="21">
        <f t="shared" si="4"/>
        <v>0</v>
      </c>
      <c r="L23" s="21">
        <f>SUM(J23:K23)</f>
        <v>650000</v>
      </c>
    </row>
    <row r="24" ht="57" customHeight="1" spans="1:12">
      <c r="A24" s="6">
        <v>19</v>
      </c>
      <c r="B24" s="8"/>
      <c r="C24" s="14" t="s">
        <v>59</v>
      </c>
      <c r="D24" s="14" t="s">
        <v>60</v>
      </c>
      <c r="E24" s="22">
        <v>102</v>
      </c>
      <c r="F24" s="22">
        <v>50</v>
      </c>
      <c r="G24" s="22">
        <v>52</v>
      </c>
      <c r="H24" s="22">
        <v>0</v>
      </c>
      <c r="I24" s="8" t="s">
        <v>61</v>
      </c>
      <c r="J24" s="22">
        <f>(F24+G24)*250</f>
        <v>25500</v>
      </c>
      <c r="K24" s="21">
        <f t="shared" si="4"/>
        <v>0</v>
      </c>
      <c r="L24" s="21">
        <f>SUM(J24:K24)</f>
        <v>25500</v>
      </c>
    </row>
    <row r="25" s="3" customFormat="1" ht="98" customHeight="1" spans="1:12">
      <c r="A25" s="6">
        <v>20</v>
      </c>
      <c r="B25" s="8"/>
      <c r="C25" s="14" t="s">
        <v>62</v>
      </c>
      <c r="D25" s="14" t="s">
        <v>63</v>
      </c>
      <c r="E25" s="22">
        <v>197.45</v>
      </c>
      <c r="F25" s="22">
        <v>0</v>
      </c>
      <c r="G25" s="22">
        <v>197.45</v>
      </c>
      <c r="H25" s="22">
        <v>0</v>
      </c>
      <c r="I25" s="8" t="s">
        <v>64</v>
      </c>
      <c r="J25" s="22">
        <f>E25*250</f>
        <v>49362.5</v>
      </c>
      <c r="K25" s="21">
        <v>0</v>
      </c>
      <c r="L25" s="21">
        <f>SUM(J25:K25)</f>
        <v>49362.5</v>
      </c>
    </row>
    <row r="26" s="2" customFormat="1" ht="68" customHeight="1" spans="1:12">
      <c r="A26" s="6">
        <v>21</v>
      </c>
      <c r="B26" s="8"/>
      <c r="C26" s="14" t="s">
        <v>65</v>
      </c>
      <c r="D26" s="14" t="s">
        <v>66</v>
      </c>
      <c r="E26" s="22">
        <v>420</v>
      </c>
      <c r="F26" s="22">
        <v>420</v>
      </c>
      <c r="G26" s="22">
        <v>0</v>
      </c>
      <c r="H26" s="22">
        <v>0</v>
      </c>
      <c r="I26" s="25" t="s">
        <v>21</v>
      </c>
      <c r="J26" s="22">
        <f>210*250</f>
        <v>52500</v>
      </c>
      <c r="K26" s="21">
        <v>0</v>
      </c>
      <c r="L26" s="21">
        <f>SUM(J26:K26)</f>
        <v>52500</v>
      </c>
    </row>
    <row r="27" ht="57" customHeight="1" spans="1:12">
      <c r="A27" s="6">
        <v>22</v>
      </c>
      <c r="B27" s="8"/>
      <c r="C27" s="14" t="s">
        <v>67</v>
      </c>
      <c r="D27" s="14" t="s">
        <v>68</v>
      </c>
      <c r="E27" s="22">
        <v>87</v>
      </c>
      <c r="F27" s="22">
        <v>23</v>
      </c>
      <c r="G27" s="22">
        <v>64</v>
      </c>
      <c r="H27" s="22">
        <v>0</v>
      </c>
      <c r="I27" s="8" t="s">
        <v>21</v>
      </c>
      <c r="J27" s="22">
        <f>64*250</f>
        <v>16000</v>
      </c>
      <c r="K27" s="21">
        <f>H27*3000</f>
        <v>0</v>
      </c>
      <c r="L27" s="21">
        <f>SUM(J27:K27)</f>
        <v>16000</v>
      </c>
    </row>
    <row r="28" ht="24" customHeight="1" spans="1:12">
      <c r="A28" s="16"/>
      <c r="B28" s="17" t="s">
        <v>43</v>
      </c>
      <c r="C28" s="17"/>
      <c r="D28" s="18"/>
      <c r="E28" s="22">
        <f>SUM(E17:E27)</f>
        <v>5000.99</v>
      </c>
      <c r="F28" s="22">
        <f>SUM(F17:F27)</f>
        <v>4523.54</v>
      </c>
      <c r="G28" s="22">
        <f>SUM(G17:G27)</f>
        <v>447.45</v>
      </c>
      <c r="H28" s="22">
        <f>SUM(H17:H27)</f>
        <v>30</v>
      </c>
      <c r="I28" s="25"/>
      <c r="J28" s="22">
        <f>SUM(J17:J27)</f>
        <v>1786911.5</v>
      </c>
      <c r="K28" s="22">
        <f>SUM(K17:K27)</f>
        <v>90000</v>
      </c>
      <c r="L28" s="22">
        <f>SUM(L17:L27)</f>
        <v>1876911.5</v>
      </c>
    </row>
    <row r="29" ht="24" customHeight="1" spans="1:12">
      <c r="A29" s="19" t="s">
        <v>14</v>
      </c>
      <c r="B29" s="19"/>
      <c r="C29" s="19"/>
      <c r="D29" s="19"/>
      <c r="E29" s="22">
        <f>SUM(E16,E28)</f>
        <v>8022.63</v>
      </c>
      <c r="F29" s="22">
        <f>SUM(F16,F28)</f>
        <v>7132.81</v>
      </c>
      <c r="G29" s="22">
        <f>SUM(G16,G28)</f>
        <v>793.45</v>
      </c>
      <c r="H29" s="22">
        <f>SUM(H16,H28)</f>
        <v>94.37</v>
      </c>
      <c r="I29" s="26"/>
      <c r="J29" s="22">
        <f>SUM(J16,J28)</f>
        <v>2424821.5</v>
      </c>
      <c r="K29" s="22">
        <f>SUM(K16,K28)</f>
        <v>283110</v>
      </c>
      <c r="L29" s="22">
        <f>SUM(L16,L28)</f>
        <v>2707931.5</v>
      </c>
    </row>
    <row r="30" ht="12.75" customHeight="1" spans="1:9">
      <c r="A30" s="20"/>
      <c r="B30" s="20"/>
      <c r="C30" s="20"/>
      <c r="D30" s="20"/>
      <c r="E30" s="20"/>
      <c r="F30" s="20"/>
      <c r="G30" s="20"/>
      <c r="H30" s="20"/>
      <c r="I30" s="20"/>
    </row>
    <row r="34" ht="12.75" customHeight="1"/>
  </sheetData>
  <mergeCells count="14">
    <mergeCell ref="A1:L1"/>
    <mergeCell ref="E2:I2"/>
    <mergeCell ref="J2:L2"/>
    <mergeCell ref="B16:D16"/>
    <mergeCell ref="B28:D28"/>
    <mergeCell ref="A29:D29"/>
    <mergeCell ref="A2:A3"/>
    <mergeCell ref="A17:A18"/>
    <mergeCell ref="B2:B3"/>
    <mergeCell ref="B4:B15"/>
    <mergeCell ref="B17:B27"/>
    <mergeCell ref="C2:C3"/>
    <mergeCell ref="C17:C18"/>
    <mergeCell ref="D2:D3"/>
  </mergeCells>
  <printOptions horizontalCentered="1"/>
  <pageMargins left="0.157619191436317" right="0.157619191436317" top="0.983904759714923" bottom="0.78740157480315" header="0.511741544318011" footer="0.511741544318011"/>
  <pageSetup paperSize="9" scale="85" orientation="landscape"/>
  <headerFooter/>
  <ignoredErrors>
    <ignoredError sqref="L12" unlockedFormula="1"/>
    <ignoredError sqref="J6 J11 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dcterms:created xsi:type="dcterms:W3CDTF">2023-12-20T19:17:00Z</dcterms:created>
  <cp:lastPrinted>2024-03-02T14:09:00Z</cp:lastPrinted>
  <dcterms:modified xsi:type="dcterms:W3CDTF">2024-03-22T15:46:21Z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450361E4F11A6E9F621FFD65B7624019</vt:lpwstr>
  </property>
  <property fmtid="{D5CDD505-2E9C-101B-9397-08002B2CF9AE}" pid="3" name="KSOProductBuildVer">
    <vt:lpwstr>2052-11.8.2.1127</vt:lpwstr>
  </property>
</Properties>
</file>